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nc-my.sharepoint.com/personal/cmorley_morleyassociates_com/Documents/Ecoer 2024/Ecoer 2023/Heat Pump Energy Calculator/"/>
    </mc:Choice>
  </mc:AlternateContent>
  <xr:revisionPtr revIDLastSave="58" documentId="8_{4970A60B-CFB1-4A20-A1FC-D977B6E64D4E}" xr6:coauthVersionLast="47" xr6:coauthVersionMax="47" xr10:uidLastSave="{0D39CF8E-4897-45DA-AA85-307338C824E3}"/>
  <bookViews>
    <workbookView xWindow="-110" yWindow="-110" windowWidth="38620" windowHeight="21220" xr2:uid="{A8E19573-05C4-4DFE-AB9C-562955E9621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J5" i="1"/>
  <c r="G5" i="1"/>
  <c r="I5" i="1"/>
  <c r="E8" i="1"/>
  <c r="B5" i="1"/>
  <c r="H5" i="1"/>
  <c r="I8" i="1"/>
  <c r="J8" i="1"/>
  <c r="H8" i="1"/>
  <c r="E10" i="1"/>
  <c r="E9" i="1"/>
  <c r="E11" i="1"/>
  <c r="E13" i="1"/>
  <c r="E12" i="1"/>
  <c r="E14" i="1"/>
  <c r="E15" i="1"/>
  <c r="H13" i="1"/>
  <c r="J13" i="1"/>
  <c r="I13" i="1"/>
  <c r="J10" i="1"/>
  <c r="H10" i="1"/>
  <c r="I10" i="1"/>
  <c r="J12" i="1"/>
  <c r="H12" i="1"/>
  <c r="I12" i="1"/>
  <c r="I11" i="1"/>
  <c r="H11" i="1"/>
  <c r="J11" i="1"/>
  <c r="J9" i="1"/>
  <c r="I9" i="1"/>
  <c r="H9" i="1"/>
  <c r="I15" i="1"/>
  <c r="H15" i="1"/>
  <c r="J15" i="1"/>
  <c r="I14" i="1"/>
  <c r="J14" i="1"/>
  <c r="H14" i="1"/>
</calcChain>
</file>

<file path=xl/sharedStrings.xml><?xml version="1.0" encoding="utf-8"?>
<sst xmlns="http://schemas.openxmlformats.org/spreadsheetml/2006/main" count="42" uniqueCount="33">
  <si>
    <t>Ecoer Energy Calculator</t>
  </si>
  <si>
    <t>This "calculator" can be used to compare residential heating fuel prices and costs.  To use this calculator, enter information into</t>
  </si>
  <si>
    <t>Heat Pump</t>
  </si>
  <si>
    <r>
      <t xml:space="preserve">the yellow-colored cells as necessary. The information in the green cells is calculated for you. </t>
    </r>
    <r>
      <rPr>
        <b/>
        <sz val="14"/>
        <rFont val="Arial"/>
        <family val="2"/>
      </rPr>
      <t xml:space="preserve">Scroll down and right to see all </t>
    </r>
  </si>
  <si>
    <t>Furnace</t>
  </si>
  <si>
    <t>Boiler</t>
  </si>
  <si>
    <t>Stove</t>
  </si>
  <si>
    <t>Fuel Type</t>
  </si>
  <si>
    <t>Fuel Unit</t>
  </si>
  <si>
    <t>Appliance</t>
  </si>
  <si>
    <t>Efficiency (%)</t>
  </si>
  <si>
    <t>Quantity of Fuel Used</t>
  </si>
  <si>
    <t>Fuel Price Per Unit (dollars)</t>
  </si>
  <si>
    <t>Fuel Heat Content Per Unit (Btu)</t>
  </si>
  <si>
    <t>Total BTU (Supplied)</t>
  </si>
  <si>
    <t>Total BTU (Delivered)</t>
  </si>
  <si>
    <t>Total Cost</t>
  </si>
  <si>
    <t>Oil</t>
  </si>
  <si>
    <t>Compare</t>
  </si>
  <si>
    <t>Gallons</t>
  </si>
  <si>
    <t>Gas</t>
  </si>
  <si>
    <t>CCF</t>
  </si>
  <si>
    <t>Electric</t>
  </si>
  <si>
    <t>KWH</t>
  </si>
  <si>
    <t>Propane</t>
  </si>
  <si>
    <t>Wood</t>
  </si>
  <si>
    <t>Cord</t>
  </si>
  <si>
    <t>Pellets</t>
  </si>
  <si>
    <t>Ton</t>
  </si>
  <si>
    <t>Corn</t>
  </si>
  <si>
    <t>Coal</t>
  </si>
  <si>
    <t>Natural Gas Conversion</t>
  </si>
  <si>
    <t>Therm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</si>
</sst>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>
      <protection hidden="1"/>
    </xf>
    <xf numFmtId="0" fontId="4" fillId="3" borderId="4" xfId="0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0" fontId="5" fillId="0" borderId="4" xfId="0" applyFont="1" applyBorder="1" applyAlignment="1" applyProtection="1">
      <alignment horizontal="center"/>
      <protection locked="0"/>
    </xf>
    <xf numFmtId="3" fontId="5" fillId="4" borderId="4" xfId="0" applyNumberFormat="1" applyFont="1" applyFill="1" applyBorder="1"/>
    <xf numFmtId="164" fontId="5" fillId="4" borderId="4" xfId="0" applyNumberFormat="1" applyFont="1" applyFill="1" applyBorder="1"/>
    <xf numFmtId="3" fontId="5" fillId="0" borderId="4" xfId="0" applyNumberFormat="1" applyFont="1" applyBorder="1" applyAlignment="1" applyProtection="1">
      <alignment horizontal="center"/>
      <protection locked="0"/>
    </xf>
    <xf numFmtId="4" fontId="5" fillId="0" borderId="4" xfId="0" applyNumberFormat="1" applyFont="1" applyBorder="1" applyProtection="1">
      <protection locked="0"/>
    </xf>
    <xf numFmtId="164" fontId="5" fillId="0" borderId="4" xfId="0" applyNumberFormat="1" applyFont="1" applyBorder="1" applyProtection="1">
      <protection locked="0"/>
    </xf>
    <xf numFmtId="0" fontId="5" fillId="0" borderId="4" xfId="0" applyFont="1" applyBorder="1"/>
    <xf numFmtId="3" fontId="5" fillId="0" borderId="4" xfId="0" applyNumberFormat="1" applyFont="1" applyBorder="1"/>
    <xf numFmtId="164" fontId="5" fillId="0" borderId="4" xfId="0" applyNumberFormat="1" applyFont="1" applyBorder="1"/>
    <xf numFmtId="4" fontId="5" fillId="0" borderId="4" xfId="0" applyNumberFormat="1" applyFont="1" applyBorder="1"/>
    <xf numFmtId="0" fontId="5" fillId="0" borderId="4" xfId="0" applyFont="1" applyBorder="1" applyProtection="1">
      <protection locked="0"/>
    </xf>
    <xf numFmtId="0" fontId="5" fillId="4" borderId="4" xfId="0" applyFont="1" applyFill="1" applyBorder="1"/>
    <xf numFmtId="3" fontId="5" fillId="0" borderId="4" xfId="0" applyNumberFormat="1" applyFont="1" applyBorder="1" applyProtection="1">
      <protection locked="0"/>
    </xf>
    <xf numFmtId="3" fontId="0" fillId="0" borderId="0" xfId="0" applyNumberFormat="1"/>
    <xf numFmtId="164" fontId="0" fillId="0" borderId="0" xfId="0" applyNumberFormat="1"/>
    <xf numFmtId="4" fontId="0" fillId="0" borderId="0" xfId="0" applyNumberFormat="1"/>
    <xf numFmtId="0" fontId="5" fillId="4" borderId="4" xfId="0" applyFont="1" applyFill="1" applyBorder="1" applyProtection="1">
      <protection locked="0"/>
    </xf>
    <xf numFmtId="4" fontId="5" fillId="5" borderId="4" xfId="0" applyNumberFormat="1" applyFont="1" applyFill="1" applyBorder="1" applyAlignment="1" applyProtection="1">
      <alignment horizontal="center"/>
      <protection locked="0"/>
    </xf>
    <xf numFmtId="165" fontId="5" fillId="4" borderId="4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5" fillId="0" borderId="4" xfId="0" applyFont="1" applyBorder="1" applyAlignment="1">
      <alignment horizontal="center"/>
    </xf>
    <xf numFmtId="3" fontId="5" fillId="5" borderId="4" xfId="0" applyNumberFormat="1" applyFont="1" applyFill="1" applyBorder="1" applyProtection="1"/>
    <xf numFmtId="4" fontId="5" fillId="5" borderId="4" xfId="0" applyNumberFormat="1" applyFont="1" applyFill="1" applyBorder="1" applyProtection="1"/>
    <xf numFmtId="164" fontId="5" fillId="5" borderId="4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59824-B130-4600-999E-A9A8BDBD35D7}">
  <dimension ref="A1:N20"/>
  <sheetViews>
    <sheetView tabSelected="1" zoomScale="78" zoomScaleNormal="78" workbookViewId="0">
      <selection activeCell="D10" sqref="D10"/>
    </sheetView>
  </sheetViews>
  <sheetFormatPr defaultColWidth="27.81640625" defaultRowHeight="14.5" x14ac:dyDescent="0.35"/>
  <cols>
    <col min="1" max="1" width="27.26953125" customWidth="1"/>
    <col min="5" max="5" width="27.81640625" style="20"/>
    <col min="6" max="6" width="27.81640625" style="21"/>
    <col min="7" max="7" width="27.81640625" style="20"/>
    <col min="9" max="9" width="27.81640625" style="22"/>
  </cols>
  <sheetData>
    <row r="1" spans="1:14" ht="29" thickBot="1" x14ac:dyDescent="0.7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9"/>
    </row>
    <row r="2" spans="1:14" ht="18" thickBot="1" x14ac:dyDescent="0.4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2"/>
      <c r="N2" s="1"/>
    </row>
    <row r="3" spans="1:14" ht="18.5" thickBot="1" x14ac:dyDescent="0.45">
      <c r="A3" s="30" t="s">
        <v>3</v>
      </c>
      <c r="B3" s="31"/>
      <c r="C3" s="31"/>
      <c r="D3" s="31"/>
      <c r="E3" s="31"/>
      <c r="F3" s="31"/>
      <c r="G3" s="31"/>
      <c r="H3" s="31"/>
      <c r="I3" s="31"/>
      <c r="J3" s="32"/>
      <c r="N3" s="1"/>
    </row>
    <row r="4" spans="1:14" ht="26.5" thickBot="1" x14ac:dyDescent="0.4">
      <c r="A4" s="2" t="s">
        <v>7</v>
      </c>
      <c r="B4" s="2" t="s">
        <v>8</v>
      </c>
      <c r="C4" s="2" t="s">
        <v>9</v>
      </c>
      <c r="D4" s="2" t="s">
        <v>10</v>
      </c>
      <c r="E4" s="3" t="s">
        <v>11</v>
      </c>
      <c r="F4" s="4" t="s">
        <v>12</v>
      </c>
      <c r="G4" s="3" t="s">
        <v>13</v>
      </c>
      <c r="H4" s="5" t="s">
        <v>14</v>
      </c>
      <c r="I4" s="5" t="s">
        <v>15</v>
      </c>
      <c r="J4" s="2" t="s">
        <v>16</v>
      </c>
      <c r="N4" s="1"/>
    </row>
    <row r="5" spans="1:14" ht="24" thickBot="1" x14ac:dyDescent="0.6">
      <c r="A5" s="6" t="s">
        <v>17</v>
      </c>
      <c r="B5" s="7" t="str">
        <f>IF($A$5="Oil","Gallons",IF($A$5="Gas","CCF",IF($A$5="Electric","KWH",IF($A$5="Propane","Gallons",IF($A$5="Wood","Cord",IF($A$5="Pellets","Ton",IF($A$5="Corn","Ton",IF($A$5="Karosene","Gallon",IF($A$5="Coal","Ton")))))))))</f>
        <v>Gallons</v>
      </c>
      <c r="C5" s="6"/>
      <c r="D5" s="6">
        <v>82</v>
      </c>
      <c r="E5" s="8">
        <v>806</v>
      </c>
      <c r="F5" s="9">
        <v>4</v>
      </c>
      <c r="G5" s="10" t="str">
        <f>IF($A$5="Oil","138,500",IF($A$5="Gas","103700",IF($A$5="Electric","3,412",IF($A$5="Propane","91,452",IF($A$5="Wood","20,000,000",IF($A$5="Pellets","16,500,000",IF($A$5="Corn","16,500,000",IF($A$5="Karosene","131,890",IF($A$5="Coal","19,845000")))))))))</f>
        <v>138,500</v>
      </c>
      <c r="H5" s="11">
        <f>E5*G5</f>
        <v>111631000</v>
      </c>
      <c r="I5" s="11">
        <f>E5*D5/100*G5</f>
        <v>91537420</v>
      </c>
      <c r="J5" s="12">
        <f>E5*F5</f>
        <v>3224</v>
      </c>
    </row>
    <row r="6" spans="1:14" ht="24" thickBot="1" x14ac:dyDescent="0.6">
      <c r="A6" s="13"/>
      <c r="B6" s="13"/>
      <c r="C6" s="13"/>
      <c r="D6" s="13"/>
      <c r="E6" s="14"/>
      <c r="F6" s="15"/>
      <c r="G6" s="14"/>
      <c r="H6" s="13"/>
      <c r="I6" s="16"/>
      <c r="J6" s="13"/>
    </row>
    <row r="7" spans="1:14" ht="24" thickBot="1" x14ac:dyDescent="0.6">
      <c r="A7" s="33" t="s">
        <v>18</v>
      </c>
      <c r="B7" s="33"/>
      <c r="C7" s="33"/>
      <c r="D7" s="33"/>
      <c r="E7" s="33"/>
      <c r="F7" s="33"/>
      <c r="G7" s="33"/>
      <c r="H7" s="33"/>
      <c r="I7" s="33"/>
      <c r="J7" s="33"/>
    </row>
    <row r="8" spans="1:14" ht="24" thickBot="1" x14ac:dyDescent="0.6">
      <c r="A8" s="17" t="s">
        <v>17</v>
      </c>
      <c r="B8" s="17" t="s">
        <v>19</v>
      </c>
      <c r="C8" s="6" t="s">
        <v>5</v>
      </c>
      <c r="D8" s="18">
        <v>98</v>
      </c>
      <c r="E8" s="19">
        <f>$I$5/(D8/100)/G8</f>
        <v>674.40816326530614</v>
      </c>
      <c r="F8" s="9">
        <v>4</v>
      </c>
      <c r="G8" s="34">
        <v>138500</v>
      </c>
      <c r="H8" s="35">
        <f t="shared" ref="H8:H15" si="0">E8*G8</f>
        <v>93405530.612244904</v>
      </c>
      <c r="I8" s="35">
        <f>E8*D8/100*G8</f>
        <v>91537420</v>
      </c>
      <c r="J8" s="36">
        <f t="shared" ref="J8:J15" si="1">E8*F8</f>
        <v>2697.6326530612246</v>
      </c>
    </row>
    <row r="9" spans="1:14" ht="24" thickBot="1" x14ac:dyDescent="0.6">
      <c r="A9" s="17" t="s">
        <v>20</v>
      </c>
      <c r="B9" s="17" t="s">
        <v>21</v>
      </c>
      <c r="C9" s="6" t="s">
        <v>4</v>
      </c>
      <c r="D9" s="18">
        <v>98</v>
      </c>
      <c r="E9" s="19">
        <f>$I$5/(D9/100)/G9</f>
        <v>900.72835691653711</v>
      </c>
      <c r="F9" s="9">
        <v>2.27</v>
      </c>
      <c r="G9" s="34">
        <v>103700</v>
      </c>
      <c r="H9" s="35">
        <f t="shared" si="0"/>
        <v>93405530.612244904</v>
      </c>
      <c r="I9" s="35">
        <f>E9*D9/100*G9</f>
        <v>91537420</v>
      </c>
      <c r="J9" s="36">
        <f t="shared" si="1"/>
        <v>2044.6533702005393</v>
      </c>
    </row>
    <row r="10" spans="1:14" ht="24" thickBot="1" x14ac:dyDescent="0.6">
      <c r="A10" s="17" t="s">
        <v>22</v>
      </c>
      <c r="B10" s="17" t="s">
        <v>23</v>
      </c>
      <c r="C10" s="6" t="s">
        <v>2</v>
      </c>
      <c r="D10" s="18">
        <v>280</v>
      </c>
      <c r="E10" s="19">
        <f>$I$5/(D10/100)/G10</f>
        <v>9581.4582984424724</v>
      </c>
      <c r="F10" s="9">
        <v>0.1</v>
      </c>
      <c r="G10" s="34">
        <v>3412</v>
      </c>
      <c r="H10" s="35">
        <f t="shared" si="0"/>
        <v>32691935.714285716</v>
      </c>
      <c r="I10" s="35">
        <f t="shared" ref="I10:I15" si="2">E10*D10/100*G10</f>
        <v>91537420.000000015</v>
      </c>
      <c r="J10" s="36">
        <f t="shared" si="1"/>
        <v>958.14582984424726</v>
      </c>
    </row>
    <row r="11" spans="1:14" ht="24" thickBot="1" x14ac:dyDescent="0.6">
      <c r="A11" s="17" t="s">
        <v>24</v>
      </c>
      <c r="B11" s="17" t="s">
        <v>19</v>
      </c>
      <c r="C11" s="6" t="s">
        <v>4</v>
      </c>
      <c r="D11" s="18">
        <v>96</v>
      </c>
      <c r="E11" s="19">
        <f t="shared" ref="E11:E15" si="3">$I$5/(D11/100)/G11</f>
        <v>1042.6396269810029</v>
      </c>
      <c r="F11" s="9">
        <v>2.8</v>
      </c>
      <c r="G11" s="34">
        <v>91452</v>
      </c>
      <c r="H11" s="35">
        <f t="shared" si="0"/>
        <v>95351479.166666687</v>
      </c>
      <c r="I11" s="35">
        <f t="shared" si="2"/>
        <v>91537420.000000015</v>
      </c>
      <c r="J11" s="36">
        <f t="shared" si="1"/>
        <v>2919.3909555468081</v>
      </c>
    </row>
    <row r="12" spans="1:14" ht="24" thickBot="1" x14ac:dyDescent="0.6">
      <c r="A12" s="17" t="s">
        <v>25</v>
      </c>
      <c r="B12" s="17" t="s">
        <v>26</v>
      </c>
      <c r="C12" s="6" t="s">
        <v>5</v>
      </c>
      <c r="D12" s="18">
        <v>95</v>
      </c>
      <c r="E12" s="19">
        <f t="shared" si="3"/>
        <v>4.8177589473684215</v>
      </c>
      <c r="F12" s="9">
        <v>250</v>
      </c>
      <c r="G12" s="34">
        <v>20000000</v>
      </c>
      <c r="H12" s="35">
        <f t="shared" si="0"/>
        <v>96355178.947368428</v>
      </c>
      <c r="I12" s="35">
        <f t="shared" si="2"/>
        <v>91537420.000000015</v>
      </c>
      <c r="J12" s="36">
        <f t="shared" si="1"/>
        <v>1204.4397368421053</v>
      </c>
    </row>
    <row r="13" spans="1:14" ht="24" thickBot="1" x14ac:dyDescent="0.6">
      <c r="A13" s="17" t="s">
        <v>27</v>
      </c>
      <c r="B13" s="17" t="s">
        <v>28</v>
      </c>
      <c r="C13" s="6" t="s">
        <v>6</v>
      </c>
      <c r="D13" s="18">
        <v>75</v>
      </c>
      <c r="E13" s="19">
        <f t="shared" si="3"/>
        <v>7.3969632323232322</v>
      </c>
      <c r="F13" s="9">
        <v>300</v>
      </c>
      <c r="G13" s="34">
        <v>16500000</v>
      </c>
      <c r="H13" s="35">
        <f t="shared" si="0"/>
        <v>122049893.33333333</v>
      </c>
      <c r="I13" s="35">
        <f t="shared" si="2"/>
        <v>91537420</v>
      </c>
      <c r="J13" s="36">
        <f t="shared" si="1"/>
        <v>2219.0889696969698</v>
      </c>
    </row>
    <row r="14" spans="1:14" ht="24" thickBot="1" x14ac:dyDescent="0.6">
      <c r="A14" s="17" t="s">
        <v>29</v>
      </c>
      <c r="B14" s="17" t="s">
        <v>28</v>
      </c>
      <c r="C14" s="6" t="s">
        <v>5</v>
      </c>
      <c r="D14" s="18">
        <v>85</v>
      </c>
      <c r="E14" s="19">
        <f t="shared" si="3"/>
        <v>6.5267322638146172</v>
      </c>
      <c r="F14" s="9">
        <v>220</v>
      </c>
      <c r="G14" s="34">
        <v>16500000</v>
      </c>
      <c r="H14" s="35">
        <f t="shared" si="0"/>
        <v>107691082.35294119</v>
      </c>
      <c r="I14" s="35">
        <f t="shared" si="2"/>
        <v>91537420</v>
      </c>
      <c r="J14" s="36">
        <f t="shared" si="1"/>
        <v>1435.8810980392159</v>
      </c>
    </row>
    <row r="15" spans="1:14" ht="24" thickBot="1" x14ac:dyDescent="0.6">
      <c r="A15" s="17" t="s">
        <v>30</v>
      </c>
      <c r="B15" s="17" t="s">
        <v>28</v>
      </c>
      <c r="C15" s="6" t="s">
        <v>5</v>
      </c>
      <c r="D15" s="18">
        <v>95</v>
      </c>
      <c r="E15" s="19">
        <f t="shared" si="3"/>
        <v>4.8553882059646476</v>
      </c>
      <c r="F15" s="9">
        <v>150</v>
      </c>
      <c r="G15" s="34">
        <v>19845000</v>
      </c>
      <c r="H15" s="35">
        <f t="shared" si="0"/>
        <v>96355178.947368428</v>
      </c>
      <c r="I15" s="35">
        <f t="shared" si="2"/>
        <v>91537420.000000015</v>
      </c>
      <c r="J15" s="36">
        <f t="shared" si="1"/>
        <v>728.30823089469709</v>
      </c>
    </row>
    <row r="17" spans="1:2" ht="15" thickBot="1" x14ac:dyDescent="0.4"/>
    <row r="18" spans="1:2" ht="24" thickBot="1" x14ac:dyDescent="0.6">
      <c r="A18" s="26" t="s">
        <v>31</v>
      </c>
      <c r="B18" s="26"/>
    </row>
    <row r="19" spans="1:2" ht="24" thickBot="1" x14ac:dyDescent="0.6">
      <c r="A19" s="23" t="s">
        <v>32</v>
      </c>
      <c r="B19" s="17" t="s">
        <v>21</v>
      </c>
    </row>
    <row r="20" spans="1:2" ht="24" thickBot="1" x14ac:dyDescent="0.6">
      <c r="A20" s="25">
        <v>26.7</v>
      </c>
      <c r="B20" s="24">
        <f>IF($A$19="Therm",(A20*99.98),IF($A$19="BTU",PRODUCT(1/103700,A20),IF($A$19="MCF",PRODUCT(10,A20),IF($A$19="CCF",PRODUCT(1,A20)))))</f>
        <v>2669.4659999999999</v>
      </c>
    </row>
  </sheetData>
  <sheetProtection selectLockedCells="1" selectUnlockedCells="1"/>
  <mergeCells count="5">
    <mergeCell ref="A18:B18"/>
    <mergeCell ref="A1:J1"/>
    <mergeCell ref="A2:J2"/>
    <mergeCell ref="A3:J3"/>
    <mergeCell ref="A7:J7"/>
  </mergeCells>
  <dataValidations count="3">
    <dataValidation type="list" allowBlank="1" showInputMessage="1" showErrorMessage="1" sqref="C5 C8:C15" xr:uid="{AF2FEE5A-9117-401B-A7BF-38B1399F16D6}">
      <formula1>($N$2:$N$4)</formula1>
    </dataValidation>
    <dataValidation type="list" allowBlank="1" showInputMessage="1" showErrorMessage="1" sqref="A5" xr:uid="{2EE029B6-FB19-48B6-A2C5-95C4DA625D25}">
      <formula1>"Oil, Gas, Propane, Electric, Wood, Pellets, Corn, Karosene, Coal"</formula1>
    </dataValidation>
    <dataValidation type="list" allowBlank="1" showInputMessage="1" showErrorMessage="1" sqref="A19" xr:uid="{CB84338A-D9B0-4D13-A2A3-8602A52985DC}">
      <formula1>"CCF,MCF,Therm, BTU"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Morley</dc:creator>
  <cp:lastModifiedBy>Christopher  Morley</cp:lastModifiedBy>
  <dcterms:created xsi:type="dcterms:W3CDTF">2022-09-26T20:48:43Z</dcterms:created>
  <dcterms:modified xsi:type="dcterms:W3CDTF">2024-09-30T18:16:54Z</dcterms:modified>
</cp:coreProperties>
</file>